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23955" windowHeight="978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<sst xmlns="http://schemas.openxmlformats.org/spreadsheetml/2006/main" count="48" uniqueCount="42">
  <si>
    <t>ПАО "Завод "Красное Сормово"</t>
  </si>
  <si>
    <t>п.п.</t>
  </si>
  <si>
    <t>Показатели</t>
  </si>
  <si>
    <t>Базовый период 2020 год</t>
  </si>
  <si>
    <t>Период регулирования 2022 год</t>
  </si>
  <si>
    <t>Всего</t>
  </si>
  <si>
    <t>ВН</t>
  </si>
  <si>
    <t>СН1</t>
  </si>
  <si>
    <t>СН11</t>
  </si>
  <si>
    <t>НН</t>
  </si>
  <si>
    <t>1.</t>
  </si>
  <si>
    <t>из смежной сети, всего</t>
  </si>
  <si>
    <t>1.2.</t>
  </si>
  <si>
    <t>1.3.</t>
  </si>
  <si>
    <t>от других поставщиков (в т.ч. с оптового рынка)</t>
  </si>
  <si>
    <t>1.4.</t>
  </si>
  <si>
    <t>2.</t>
  </si>
  <si>
    <t>3.</t>
  </si>
  <si>
    <t>4.</t>
  </si>
  <si>
    <t>4.1.</t>
  </si>
  <si>
    <t>в т.ч.                                                                                    собственным потребителям ЭСО</t>
  </si>
  <si>
    <t>из них:</t>
  </si>
  <si>
    <t>Собственное производство</t>
  </si>
  <si>
    <t>Субабоненты</t>
  </si>
  <si>
    <t>4.3.</t>
  </si>
  <si>
    <t>Главный энергетик</t>
  </si>
  <si>
    <t>С.В. Мокеев</t>
  </si>
  <si>
    <t>Таблица № П1.5.</t>
  </si>
  <si>
    <t xml:space="preserve">Электрическая мощность по диапазонам напряжения ЭСО (региональной электрической сети)        </t>
  </si>
  <si>
    <t>МВт.</t>
  </si>
  <si>
    <t xml:space="preserve">Поступление мощности в сеть (в т.ч. на производственные и хозяйственные нужды), ВСЕГО </t>
  </si>
  <si>
    <t>в т.ч. из сети</t>
  </si>
  <si>
    <t>в т.ч. ВН</t>
  </si>
  <si>
    <t>в т.ч. СН1</t>
  </si>
  <si>
    <t>в т.ч. СН2</t>
  </si>
  <si>
    <t>от электростанций ПЭ ЭСО</t>
  </si>
  <si>
    <t>от других организаций (в т.ч. на производственные и хозяйственные нужды)</t>
  </si>
  <si>
    <t xml:space="preserve">Потери мощности в сети </t>
  </si>
  <si>
    <t>то же в %</t>
  </si>
  <si>
    <t>Мощность на производственные и хозяйственные нужды</t>
  </si>
  <si>
    <t>Полезный отпуск мощности потребителям</t>
  </si>
  <si>
    <t>в другие организации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</si>
</sst>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#,##0.00000"/>
    <numFmt numFmtId="166" formatCode="0.00000000000"/>
    <numFmt numFmtId="167" formatCode="0.000"/>
    <numFmt numFmtId="168" formatCode="#,##0.00000000"/>
    <numFmt numFmtId="169" formatCode="#,##0.0000"/>
    <numFmt numFmtId="170" formatCode="#,##0.0000000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 CYR"/>
      <family val="0"/>
    </font>
    <font>
      <sz val="10"/>
      <name val="Arial Cyr"/>
      <family val="0"/>
    </font>
    <font>
      <b/>
      <sz val="13"/>
      <name val="Times New Roman"/>
      <family val="1"/>
    </font>
    <font>
      <sz val="10"/>
      <name val="Times New Roman"/>
      <family val="1"/>
    </font>
    <font>
      <sz val="9"/>
      <name val="Times New Roman Cyr"/>
      <family val="1"/>
    </font>
    <font>
      <sz val="9"/>
      <name val="Times New Roman CYR"/>
      <family val="0"/>
    </font>
    <font>
      <sz val="9"/>
      <name val="Times New Roman"/>
      <family val="1"/>
    </font>
    <font>
      <sz val="10"/>
      <color indexed="9"/>
      <name val="Times New Roman CYR"/>
      <family val="0"/>
    </font>
    <font>
      <sz val="12"/>
      <name val="Times New Roman"/>
      <family val="1"/>
    </font>
    <font>
      <sz val="12"/>
      <name val="Times New Roman Cyr"/>
      <family val="0"/>
    </font>
    <font>
      <b/>
      <sz val="11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8" fillId="0" borderId="0">
      <alignment/>
      <protection/>
    </xf>
    <xf numFmtId="0" fontId="19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18" fillId="0" borderId="0" xfId="52">
      <alignment/>
      <protection/>
    </xf>
    <xf numFmtId="0" fontId="18" fillId="0" borderId="0" xfId="53" applyNumberFormat="1" applyFont="1" applyFill="1" applyBorder="1" applyAlignment="1" applyProtection="1">
      <alignment vertical="top"/>
      <protection/>
    </xf>
    <xf numFmtId="0" fontId="18" fillId="0" borderId="0" xfId="53" applyNumberFormat="1" applyFont="1" applyFill="1" applyBorder="1" applyAlignment="1" applyProtection="1">
      <alignment vertical="top" wrapText="1"/>
      <protection/>
    </xf>
    <xf numFmtId="0" fontId="18" fillId="0" borderId="0" xfId="52" applyBorder="1">
      <alignment/>
      <protection/>
    </xf>
    <xf numFmtId="0" fontId="20" fillId="0" borderId="0" xfId="53" applyNumberFormat="1" applyFont="1" applyFill="1" applyBorder="1" applyAlignment="1" applyProtection="1">
      <alignment horizontal="center" vertical="top" wrapText="1"/>
      <protection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18" fillId="0" borderId="0" xfId="53" applyNumberFormat="1" applyFont="1" applyFill="1" applyBorder="1" applyAlignment="1" applyProtection="1">
      <alignment horizontal="right" vertical="top" wrapText="1"/>
      <protection/>
    </xf>
    <xf numFmtId="0" fontId="18" fillId="0" borderId="0" xfId="0" applyNumberFormat="1" applyFont="1" applyFill="1" applyBorder="1" applyAlignment="1" applyProtection="1">
      <alignment horizontal="right" vertical="top" wrapText="1"/>
      <protection/>
    </xf>
    <xf numFmtId="0" fontId="0" fillId="0" borderId="0" xfId="0" applyBorder="1" applyAlignment="1">
      <alignment horizontal="right" wrapText="1"/>
    </xf>
    <xf numFmtId="0" fontId="22" fillId="0" borderId="10" xfId="0" applyNumberFormat="1" applyFont="1" applyFill="1" applyBorder="1" applyAlignment="1" applyProtection="1">
      <alignment horizontal="center" vertical="top"/>
      <protection/>
    </xf>
    <xf numFmtId="0" fontId="22" fillId="0" borderId="11" xfId="0" applyNumberFormat="1" applyFont="1" applyFill="1" applyBorder="1" applyAlignment="1" applyProtection="1">
      <alignment horizontal="center" vertical="center" wrapText="1"/>
      <protection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left" vertical="center"/>
    </xf>
    <xf numFmtId="0" fontId="23" fillId="0" borderId="13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 wrapText="1"/>
    </xf>
    <xf numFmtId="0" fontId="22" fillId="0" borderId="15" xfId="0" applyNumberFormat="1" applyFont="1" applyFill="1" applyBorder="1" applyAlignment="1" applyProtection="1">
      <alignment horizontal="center" vertical="top"/>
      <protection/>
    </xf>
    <xf numFmtId="0" fontId="22" fillId="0" borderId="16" xfId="0" applyNumberFormat="1" applyFont="1" applyFill="1" applyBorder="1" applyAlignment="1" applyProtection="1">
      <alignment horizontal="center" vertical="center" wrapText="1"/>
      <protection/>
    </xf>
    <xf numFmtId="0" fontId="23" fillId="0" borderId="15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2" fillId="0" borderId="18" xfId="0" applyNumberFormat="1" applyFont="1" applyFill="1" applyBorder="1" applyAlignment="1" applyProtection="1">
      <alignment horizontal="center" vertical="top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18" xfId="0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0" fontId="22" fillId="0" borderId="19" xfId="0" applyFont="1" applyBorder="1" applyAlignment="1">
      <alignment horizontal="center"/>
    </xf>
    <xf numFmtId="0" fontId="22" fillId="0" borderId="18" xfId="0" applyFont="1" applyBorder="1" applyAlignment="1">
      <alignment horizontal="center" wrapText="1"/>
    </xf>
    <xf numFmtId="0" fontId="24" fillId="0" borderId="19" xfId="0" applyFont="1" applyBorder="1" applyAlignment="1">
      <alignment wrapText="1"/>
    </xf>
    <xf numFmtId="164" fontId="24" fillId="0" borderId="18" xfId="0" applyNumberFormat="1" applyFont="1" applyFill="1" applyBorder="1" applyAlignment="1">
      <alignment horizontal="center" wrapText="1"/>
    </xf>
    <xf numFmtId="164" fontId="24" fillId="0" borderId="20" xfId="0" applyNumberFormat="1" applyFont="1" applyFill="1" applyBorder="1" applyAlignment="1">
      <alignment horizontal="center" wrapText="1"/>
    </xf>
    <xf numFmtId="164" fontId="24" fillId="0" borderId="19" xfId="0" applyNumberFormat="1" applyFont="1" applyFill="1" applyBorder="1" applyAlignment="1">
      <alignment horizontal="center" wrapText="1"/>
    </xf>
    <xf numFmtId="168" fontId="24" fillId="0" borderId="20" xfId="0" applyNumberFormat="1" applyFont="1" applyFill="1" applyBorder="1" applyAlignment="1">
      <alignment horizontal="center" wrapText="1"/>
    </xf>
    <xf numFmtId="164" fontId="23" fillId="0" borderId="20" xfId="0" applyNumberFormat="1" applyFont="1" applyFill="1" applyBorder="1" applyAlignment="1">
      <alignment horizontal="center"/>
    </xf>
    <xf numFmtId="164" fontId="23" fillId="0" borderId="19" xfId="0" applyNumberFormat="1" applyFont="1" applyFill="1" applyBorder="1" applyAlignment="1">
      <alignment horizontal="center"/>
    </xf>
    <xf numFmtId="164" fontId="23" fillId="0" borderId="0" xfId="0" applyNumberFormat="1" applyFont="1" applyFill="1" applyBorder="1" applyAlignment="1">
      <alignment horizontal="center"/>
    </xf>
    <xf numFmtId="4" fontId="24" fillId="0" borderId="18" xfId="0" applyNumberFormat="1" applyFont="1" applyFill="1" applyBorder="1" applyAlignment="1">
      <alignment horizontal="center" wrapText="1"/>
    </xf>
    <xf numFmtId="4" fontId="24" fillId="0" borderId="20" xfId="0" applyNumberFormat="1" applyFont="1" applyFill="1" applyBorder="1" applyAlignment="1">
      <alignment horizontal="center" wrapText="1"/>
    </xf>
    <xf numFmtId="4" fontId="24" fillId="0" borderId="19" xfId="0" applyNumberFormat="1" applyFont="1" applyFill="1" applyBorder="1" applyAlignment="1">
      <alignment horizontal="center" wrapText="1"/>
    </xf>
    <xf numFmtId="0" fontId="22" fillId="0" borderId="18" xfId="52" applyFont="1" applyBorder="1" applyAlignment="1">
      <alignment horizontal="center" vertical="top" wrapText="1"/>
      <protection/>
    </xf>
    <xf numFmtId="0" fontId="24" fillId="0" borderId="19" xfId="52" applyFont="1" applyBorder="1" applyAlignment="1">
      <alignment wrapText="1"/>
      <protection/>
    </xf>
    <xf numFmtId="169" fontId="24" fillId="0" borderId="18" xfId="0" applyNumberFormat="1" applyFont="1" applyFill="1" applyBorder="1" applyAlignment="1">
      <alignment horizontal="center" wrapText="1"/>
    </xf>
    <xf numFmtId="164" fontId="24" fillId="0" borderId="18" xfId="0" applyNumberFormat="1" applyFont="1" applyFill="1" applyBorder="1" applyAlignment="1">
      <alignment horizontal="center"/>
    </xf>
    <xf numFmtId="164" fontId="24" fillId="0" borderId="20" xfId="0" applyNumberFormat="1" applyFont="1" applyFill="1" applyBorder="1" applyAlignment="1">
      <alignment horizontal="center"/>
    </xf>
    <xf numFmtId="0" fontId="22" fillId="0" borderId="21" xfId="0" applyFont="1" applyBorder="1" applyAlignment="1">
      <alignment horizontal="center" wrapText="1"/>
    </xf>
    <xf numFmtId="0" fontId="24" fillId="0" borderId="22" xfId="0" applyFont="1" applyBorder="1" applyAlignment="1">
      <alignment wrapText="1"/>
    </xf>
    <xf numFmtId="164" fontId="24" fillId="0" borderId="21" xfId="0" applyNumberFormat="1" applyFont="1" applyFill="1" applyBorder="1" applyAlignment="1">
      <alignment horizontal="center"/>
    </xf>
    <xf numFmtId="164" fontId="24" fillId="0" borderId="23" xfId="0" applyNumberFormat="1" applyFont="1" applyFill="1" applyBorder="1" applyAlignment="1">
      <alignment horizontal="center"/>
    </xf>
    <xf numFmtId="164" fontId="24" fillId="0" borderId="22" xfId="0" applyNumberFormat="1" applyFont="1" applyFill="1" applyBorder="1" applyAlignment="1">
      <alignment horizontal="center"/>
    </xf>
    <xf numFmtId="0" fontId="18" fillId="0" borderId="0" xfId="0" applyFont="1" applyBorder="1" applyAlignment="1">
      <alignment horizontal="center" vertical="top" wrapText="1"/>
    </xf>
    <xf numFmtId="0" fontId="21" fillId="0" borderId="0" xfId="0" applyFont="1" applyBorder="1" applyAlignment="1">
      <alignment wrapText="1"/>
    </xf>
    <xf numFmtId="164" fontId="0" fillId="0" borderId="0" xfId="0" applyNumberFormat="1" applyAlignment="1">
      <alignment/>
    </xf>
    <xf numFmtId="0" fontId="45" fillId="0" borderId="0" xfId="0" applyFont="1" applyAlignment="1">
      <alignment/>
    </xf>
    <xf numFmtId="170" fontId="45" fillId="0" borderId="0" xfId="0" applyNumberFormat="1" applyFont="1" applyAlignment="1">
      <alignment/>
    </xf>
    <xf numFmtId="4" fontId="26" fillId="0" borderId="0" xfId="0" applyNumberFormat="1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8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methodics230802-pril1-3" xfId="52"/>
    <cellStyle name="Обычный_Книга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&#1085;%20&#1090;&#1072;&#1073;&#1083;%20&#1050;&#1088;%20&#1057;&#1086;&#1088;&#1084;&#1086;&#1074;&#1086;%202021%20&#1075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1.1.2"/>
      <sheetName val="П1.2"/>
      <sheetName val="П1.3 "/>
      <sheetName val="П1.4(БЭ)"/>
      <sheetName val="П1.5(БМ)"/>
      <sheetName val="15"/>
      <sheetName val="17"/>
      <sheetName val="18.2"/>
      <sheetName val="21.3"/>
      <sheetName val="24"/>
      <sheetName val="25"/>
      <sheetName val="2.1"/>
      <sheetName val="2.2"/>
    </sheetNames>
    <sheetDataSet>
      <sheetData sheetId="3">
        <row r="11">
          <cell r="C11">
            <v>46.268405</v>
          </cell>
        </row>
        <row r="25">
          <cell r="F25">
            <v>3.913206</v>
          </cell>
          <cell r="G25">
            <v>32.895081</v>
          </cell>
          <cell r="K25">
            <v>3.91</v>
          </cell>
          <cell r="L25">
            <v>32.77571</v>
          </cell>
        </row>
        <row r="28">
          <cell r="D28">
            <v>2.054825</v>
          </cell>
          <cell r="F28">
            <v>2.192283</v>
          </cell>
          <cell r="G28">
            <v>0.202142</v>
          </cell>
          <cell r="I28">
            <v>2.243</v>
          </cell>
          <cell r="K28">
            <v>2.136</v>
          </cell>
          <cell r="L28">
            <v>0.221</v>
          </cell>
        </row>
      </sheetData>
      <sheetData sheetId="4">
        <row r="36">
          <cell r="C36">
            <v>3084.5603333333333</v>
          </cell>
          <cell r="H36">
            <v>3086.6666666666665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zoomScalePageLayoutView="0" workbookViewId="0" topLeftCell="A1">
      <selection activeCell="L48" sqref="L48"/>
    </sheetView>
  </sheetViews>
  <sheetFormatPr defaultColWidth="9.140625" defaultRowHeight="15"/>
  <cols>
    <col min="2" max="2" width="27.57421875" style="0" customWidth="1"/>
  </cols>
  <sheetData>
    <row r="1" ht="15">
      <c r="B1" s="7"/>
    </row>
    <row r="2" spans="1:12" ht="15">
      <c r="A2" s="2"/>
      <c r="B2" s="8" t="s">
        <v>27</v>
      </c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16.5">
      <c r="A3" s="5" t="s">
        <v>28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15" customHeight="1">
      <c r="A4" s="5" t="s">
        <v>0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15" customHeight="1" thickBot="1">
      <c r="A5" s="9" t="s">
        <v>29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12" ht="16.5" customHeight="1">
      <c r="A6" s="11" t="s">
        <v>1</v>
      </c>
      <c r="B6" s="12" t="s">
        <v>2</v>
      </c>
      <c r="C6" s="13"/>
      <c r="D6" s="14" t="s">
        <v>3</v>
      </c>
      <c r="E6" s="14"/>
      <c r="F6" s="15"/>
      <c r="G6" s="16"/>
      <c r="H6" s="13"/>
      <c r="I6" s="14" t="s">
        <v>4</v>
      </c>
      <c r="J6" s="14"/>
      <c r="K6" s="15"/>
      <c r="L6" s="16"/>
    </row>
    <row r="7" spans="1:12" ht="15">
      <c r="A7" s="17"/>
      <c r="B7" s="18"/>
      <c r="C7" s="19" t="s">
        <v>5</v>
      </c>
      <c r="D7" s="20" t="s">
        <v>6</v>
      </c>
      <c r="E7" s="20" t="s">
        <v>7</v>
      </c>
      <c r="F7" s="20" t="s">
        <v>8</v>
      </c>
      <c r="G7" s="21" t="s">
        <v>9</v>
      </c>
      <c r="H7" s="19" t="s">
        <v>5</v>
      </c>
      <c r="I7" s="20" t="s">
        <v>6</v>
      </c>
      <c r="J7" s="20" t="s">
        <v>7</v>
      </c>
      <c r="K7" s="20" t="s">
        <v>8</v>
      </c>
      <c r="L7" s="21" t="s">
        <v>9</v>
      </c>
    </row>
    <row r="8" spans="1:12" ht="15" customHeight="1">
      <c r="A8" s="22">
        <v>1</v>
      </c>
      <c r="B8" s="23">
        <v>2</v>
      </c>
      <c r="C8" s="24">
        <v>3</v>
      </c>
      <c r="D8" s="25">
        <v>4</v>
      </c>
      <c r="E8" s="25">
        <v>5</v>
      </c>
      <c r="F8" s="25">
        <v>6</v>
      </c>
      <c r="G8" s="26">
        <v>7</v>
      </c>
      <c r="H8" s="24">
        <v>8</v>
      </c>
      <c r="I8" s="25">
        <v>9</v>
      </c>
      <c r="J8" s="25">
        <v>10</v>
      </c>
      <c r="K8" s="25">
        <v>11</v>
      </c>
      <c r="L8" s="26">
        <v>12</v>
      </c>
    </row>
    <row r="9" spans="1:12" ht="36.75">
      <c r="A9" s="27" t="s">
        <v>10</v>
      </c>
      <c r="B9" s="28" t="s">
        <v>30</v>
      </c>
      <c r="C9" s="29">
        <v>15</v>
      </c>
      <c r="D9" s="30">
        <f>C9</f>
        <v>15</v>
      </c>
      <c r="E9" s="30"/>
      <c r="F9" s="30">
        <f>D9-D18-D26</f>
        <v>14.252927405837156</v>
      </c>
      <c r="G9" s="31">
        <f>F9-F18-F25-F26</f>
        <v>12.033155159605627</v>
      </c>
      <c r="H9" s="29">
        <v>15</v>
      </c>
      <c r="I9" s="30">
        <f>H9</f>
        <v>15</v>
      </c>
      <c r="J9" s="30"/>
      <c r="K9" s="32">
        <f>I9-I18-I26</f>
        <v>14.18506911955735</v>
      </c>
      <c r="L9" s="31">
        <f>K9-K18-K25-K26</f>
        <v>11.98842529291612</v>
      </c>
    </row>
    <row r="10" spans="1:12" ht="15">
      <c r="A10" s="27"/>
      <c r="B10" s="28" t="s">
        <v>11</v>
      </c>
      <c r="C10" s="29"/>
      <c r="D10" s="30"/>
      <c r="E10" s="33"/>
      <c r="F10" s="33"/>
      <c r="G10" s="34"/>
      <c r="H10" s="29"/>
      <c r="I10" s="30"/>
      <c r="J10" s="33"/>
      <c r="K10" s="33"/>
      <c r="L10" s="34"/>
    </row>
    <row r="11" spans="1:12" ht="25.5" customHeight="1">
      <c r="A11" s="27"/>
      <c r="B11" s="28" t="s">
        <v>31</v>
      </c>
      <c r="C11" s="29"/>
      <c r="D11" s="30"/>
      <c r="E11" s="33"/>
      <c r="F11" s="33"/>
      <c r="G11" s="34"/>
      <c r="H11" s="29"/>
      <c r="I11" s="30"/>
      <c r="J11" s="33"/>
      <c r="K11" s="33"/>
      <c r="L11" s="34"/>
    </row>
    <row r="12" spans="1:12" ht="15" customHeight="1">
      <c r="A12" s="27"/>
      <c r="B12" s="28" t="s">
        <v>32</v>
      </c>
      <c r="C12" s="29"/>
      <c r="D12" s="35"/>
      <c r="E12" s="33"/>
      <c r="F12" s="33">
        <f>F9</f>
        <v>14.252927405837156</v>
      </c>
      <c r="G12" s="34"/>
      <c r="H12" s="29"/>
      <c r="I12" s="35"/>
      <c r="J12" s="33"/>
      <c r="K12" s="33">
        <f>K9</f>
        <v>14.18506911955735</v>
      </c>
      <c r="L12" s="34"/>
    </row>
    <row r="13" spans="1:12" ht="15" customHeight="1">
      <c r="A13" s="27"/>
      <c r="B13" s="28" t="s">
        <v>33</v>
      </c>
      <c r="C13" s="29"/>
      <c r="D13" s="30"/>
      <c r="E13" s="33"/>
      <c r="F13" s="33"/>
      <c r="G13" s="34"/>
      <c r="H13" s="29"/>
      <c r="I13" s="30"/>
      <c r="J13" s="33"/>
      <c r="K13" s="33"/>
      <c r="L13" s="34"/>
    </row>
    <row r="14" spans="1:12" ht="15">
      <c r="A14" s="27"/>
      <c r="B14" s="28" t="s">
        <v>34</v>
      </c>
      <c r="C14" s="29"/>
      <c r="D14" s="30"/>
      <c r="E14" s="33"/>
      <c r="F14" s="33"/>
      <c r="G14" s="34">
        <f>G9</f>
        <v>12.033155159605627</v>
      </c>
      <c r="H14" s="29"/>
      <c r="I14" s="30"/>
      <c r="J14" s="33"/>
      <c r="K14" s="33"/>
      <c r="L14" s="34">
        <f>L9</f>
        <v>11.98842529291612</v>
      </c>
    </row>
    <row r="15" spans="1:12" ht="15">
      <c r="A15" s="27" t="s">
        <v>12</v>
      </c>
      <c r="B15" s="28" t="s">
        <v>35</v>
      </c>
      <c r="C15" s="29"/>
      <c r="D15" s="30"/>
      <c r="E15" s="33"/>
      <c r="F15" s="33"/>
      <c r="G15" s="34"/>
      <c r="H15" s="29"/>
      <c r="I15" s="30"/>
      <c r="J15" s="33"/>
      <c r="K15" s="33"/>
      <c r="L15" s="34"/>
    </row>
    <row r="16" spans="1:12" ht="24.75">
      <c r="A16" s="27" t="s">
        <v>13</v>
      </c>
      <c r="B16" s="28" t="s">
        <v>14</v>
      </c>
      <c r="C16" s="29">
        <f>C9</f>
        <v>15</v>
      </c>
      <c r="D16" s="30">
        <f>'[1]П1.4(БЭ)'!C11/'[1]П1.5(БМ)'!C36*1000</f>
        <v>15.000000000000002</v>
      </c>
      <c r="E16" s="30"/>
      <c r="F16" s="30"/>
      <c r="G16" s="31"/>
      <c r="H16" s="29">
        <f>H9</f>
        <v>15</v>
      </c>
      <c r="I16" s="30">
        <f>I9</f>
        <v>15</v>
      </c>
      <c r="J16" s="30"/>
      <c r="K16" s="30"/>
      <c r="L16" s="31"/>
    </row>
    <row r="17" spans="1:12" ht="36" customHeight="1">
      <c r="A17" s="27" t="s">
        <v>15</v>
      </c>
      <c r="B17" s="28" t="s">
        <v>36</v>
      </c>
      <c r="C17" s="29"/>
      <c r="D17" s="30"/>
      <c r="E17" s="33"/>
      <c r="F17" s="33"/>
      <c r="G17" s="34"/>
      <c r="H17" s="29"/>
      <c r="I17" s="30"/>
      <c r="J17" s="33"/>
      <c r="K17" s="33"/>
      <c r="L17" s="34"/>
    </row>
    <row r="18" spans="1:12" ht="24" customHeight="1">
      <c r="A18" s="27" t="s">
        <v>16</v>
      </c>
      <c r="B18" s="28" t="s">
        <v>37</v>
      </c>
      <c r="C18" s="36">
        <f>C16/100*10.83</f>
        <v>1.6245</v>
      </c>
      <c r="D18" s="37">
        <f>D26/89.17*10.83</f>
        <v>0.08090796194783591</v>
      </c>
      <c r="E18" s="30"/>
      <c r="F18" s="37">
        <f>F21/89.17*10.83</f>
        <v>0.24040133426687466</v>
      </c>
      <c r="G18" s="38">
        <f>G21/89.17*10.83</f>
        <v>1.3031907140817536</v>
      </c>
      <c r="H18" s="36">
        <f>H16/100*H19</f>
        <v>1.6245</v>
      </c>
      <c r="I18" s="30">
        <f>I26/89.17*10.83</f>
        <v>0.08825701435193921</v>
      </c>
      <c r="J18" s="30"/>
      <c r="K18" s="30">
        <f>K21/89.17*10.83</f>
        <v>0.23789652642524498</v>
      </c>
      <c r="L18" s="31">
        <f>L21/89.17*10.83</f>
        <v>1.2983464592228156</v>
      </c>
    </row>
    <row r="19" spans="1:12" ht="27" customHeight="1">
      <c r="A19" s="27"/>
      <c r="B19" s="28" t="s">
        <v>38</v>
      </c>
      <c r="C19" s="29">
        <f>C18/C9*100</f>
        <v>10.83</v>
      </c>
      <c r="D19" s="30">
        <f>D18/D9*100</f>
        <v>0.5393864129855727</v>
      </c>
      <c r="E19" s="33"/>
      <c r="F19" s="30">
        <f>F18/F9*100</f>
        <v>1.6866804090254504</v>
      </c>
      <c r="G19" s="31">
        <f>G18/G9*100</f>
        <v>10.830000085567452</v>
      </c>
      <c r="H19" s="29">
        <v>10.83</v>
      </c>
      <c r="I19" s="30">
        <f>I18/I9*100</f>
        <v>0.5883800956795947</v>
      </c>
      <c r="J19" s="33"/>
      <c r="K19" s="30">
        <f>K18/K9*100</f>
        <v>1.67709106258249</v>
      </c>
      <c r="L19" s="38">
        <f>L18/L9*100</f>
        <v>10.829999999999998</v>
      </c>
    </row>
    <row r="20" spans="1:12" ht="14.25" customHeight="1">
      <c r="A20" s="27" t="s">
        <v>17</v>
      </c>
      <c r="B20" s="28" t="s">
        <v>39</v>
      </c>
      <c r="C20" s="29"/>
      <c r="D20" s="30"/>
      <c r="E20" s="33"/>
      <c r="F20" s="33"/>
      <c r="G20" s="34"/>
      <c r="H20" s="29"/>
      <c r="I20" s="30"/>
      <c r="J20" s="33"/>
      <c r="K20" s="33"/>
      <c r="L20" s="34"/>
    </row>
    <row r="21" spans="1:12" ht="15" customHeight="1">
      <c r="A21" s="27" t="s">
        <v>18</v>
      </c>
      <c r="B21" s="28" t="s">
        <v>40</v>
      </c>
      <c r="C21" s="29">
        <f>C16-C18</f>
        <v>13.3755</v>
      </c>
      <c r="D21" s="30">
        <f>D26</f>
        <v>0.6661646322150072</v>
      </c>
      <c r="E21" s="30"/>
      <c r="F21" s="30">
        <f>F25+F26</f>
        <v>1.9793709119646552</v>
      </c>
      <c r="G21" s="31">
        <f>G25+G26</f>
        <v>10.729964540597411</v>
      </c>
      <c r="H21" s="29">
        <f>H16-H18</f>
        <v>13.3755</v>
      </c>
      <c r="I21" s="30">
        <f>I26</f>
        <v>0.7266738660907127</v>
      </c>
      <c r="J21" s="30"/>
      <c r="K21" s="30">
        <f>K22</f>
        <v>1.958747300215983</v>
      </c>
      <c r="L21" s="30">
        <f>L22</f>
        <v>10.690078833693303</v>
      </c>
    </row>
    <row r="22" spans="1:12" ht="39" customHeight="1">
      <c r="A22" s="39" t="s">
        <v>19</v>
      </c>
      <c r="B22" s="28" t="s">
        <v>40</v>
      </c>
      <c r="C22" s="29">
        <f>C21</f>
        <v>13.3755</v>
      </c>
      <c r="D22" s="30">
        <f>D26</f>
        <v>0.6661646322150072</v>
      </c>
      <c r="E22" s="30"/>
      <c r="F22" s="30">
        <f>F21</f>
        <v>1.9793709119646552</v>
      </c>
      <c r="G22" s="31">
        <f>G21</f>
        <v>10.729964540597411</v>
      </c>
      <c r="H22" s="29">
        <f>H21</f>
        <v>13.3755</v>
      </c>
      <c r="I22" s="30">
        <f>I26</f>
        <v>0.7266738660907127</v>
      </c>
      <c r="J22" s="30"/>
      <c r="K22" s="30">
        <f>K25+K26</f>
        <v>1.958747300215983</v>
      </c>
      <c r="L22" s="31">
        <f>L25+L26</f>
        <v>10.690078833693303</v>
      </c>
    </row>
    <row r="23" spans="1:12" ht="15" customHeight="1">
      <c r="A23" s="39"/>
      <c r="B23" s="40" t="s">
        <v>20</v>
      </c>
      <c r="C23" s="36">
        <f>C21-C26</f>
        <v>11.933074007576012</v>
      </c>
      <c r="D23" s="30"/>
      <c r="E23" s="30"/>
      <c r="F23" s="30">
        <f>F25</f>
        <v>1.2686430405370577</v>
      </c>
      <c r="G23" s="31">
        <f>G25</f>
        <v>10.664431051816027</v>
      </c>
      <c r="H23" s="41">
        <f>H21-H26</f>
        <v>11.885219222462204</v>
      </c>
      <c r="I23" s="30"/>
      <c r="J23" s="30"/>
      <c r="K23" s="30">
        <f>K25</f>
        <v>1.2667386609071276</v>
      </c>
      <c r="L23" s="31">
        <f>L25</f>
        <v>10.618480561555074</v>
      </c>
    </row>
    <row r="24" spans="1:12" ht="15" customHeight="1">
      <c r="A24" s="39"/>
      <c r="B24" s="40" t="s">
        <v>21</v>
      </c>
      <c r="C24" s="42"/>
      <c r="D24" s="43"/>
      <c r="E24" s="33"/>
      <c r="F24" s="33"/>
      <c r="G24" s="34"/>
      <c r="H24" s="42"/>
      <c r="I24" s="43"/>
      <c r="J24" s="33"/>
      <c r="K24" s="33"/>
      <c r="L24" s="34"/>
    </row>
    <row r="25" spans="1:12" ht="25.5" customHeight="1">
      <c r="A25" s="39"/>
      <c r="B25" s="40" t="s">
        <v>22</v>
      </c>
      <c r="C25" s="36">
        <f>D25+F25+G25</f>
        <v>11.933074092353085</v>
      </c>
      <c r="D25" s="30"/>
      <c r="E25" s="30"/>
      <c r="F25" s="30">
        <f>('[1]П1.4(БЭ)'!F25/'[1]П1.5(БМ)'!$C$36*1000)</f>
        <v>1.2686430405370577</v>
      </c>
      <c r="G25" s="31">
        <f>('[1]П1.4(БЭ)'!G25/'[1]П1.5(БМ)'!$C$36*1000)</f>
        <v>10.664431051816027</v>
      </c>
      <c r="H25" s="41">
        <f>I25+K25+L25</f>
        <v>11.885219222462203</v>
      </c>
      <c r="I25" s="30"/>
      <c r="J25" s="30"/>
      <c r="K25" s="30">
        <f>('[1]П1.4(БЭ)'!K25/'[1]П1.5(БМ)'!$H$36*1000)</f>
        <v>1.2667386609071276</v>
      </c>
      <c r="L25" s="31">
        <f>('[1]П1.4(БЭ)'!L25/'[1]П1.5(БМ)'!$H$36*1000)</f>
        <v>10.618480561555074</v>
      </c>
    </row>
    <row r="26" spans="1:12" ht="15">
      <c r="A26" s="39"/>
      <c r="B26" s="40" t="s">
        <v>23</v>
      </c>
      <c r="C26" s="29">
        <f>D26+F26+G26</f>
        <v>1.442425992423988</v>
      </c>
      <c r="D26" s="30">
        <f>('[1]П1.4(БЭ)'!D28/'[1]П1.5(БМ)'!$C$36*1000)</f>
        <v>0.6661646322150072</v>
      </c>
      <c r="E26" s="30"/>
      <c r="F26" s="30">
        <f>('[1]П1.4(БЭ)'!F28/'[1]П1.5(БМ)'!$C$36*1000)</f>
        <v>0.7107278714275974</v>
      </c>
      <c r="G26" s="31">
        <f>('[1]П1.4(БЭ)'!G28/'[1]П1.5(БМ)'!$C$36*1000)</f>
        <v>0.0655334887813833</v>
      </c>
      <c r="H26" s="29">
        <f>I26+K26+L26</f>
        <v>1.4902807775377969</v>
      </c>
      <c r="I26" s="30">
        <f>('[1]П1.4(БЭ)'!I28/'[1]П1.5(БМ)'!$H$36*1000)</f>
        <v>0.7266738660907127</v>
      </c>
      <c r="J26" s="30"/>
      <c r="K26" s="30">
        <f>('[1]П1.4(БЭ)'!K28/'[1]П1.5(БМ)'!$H$36*1000)</f>
        <v>0.6920086393088554</v>
      </c>
      <c r="L26" s="31">
        <f>('[1]П1.4(БЭ)'!L28/'[1]П1.5(БМ)'!$H$36*1000)</f>
        <v>0.07159827213822895</v>
      </c>
    </row>
    <row r="27" spans="1:12" ht="15" customHeight="1" thickBot="1">
      <c r="A27" s="44" t="s">
        <v>24</v>
      </c>
      <c r="B27" s="45" t="s">
        <v>41</v>
      </c>
      <c r="C27" s="46"/>
      <c r="D27" s="47"/>
      <c r="E27" s="47"/>
      <c r="F27" s="47"/>
      <c r="G27" s="48"/>
      <c r="H27" s="46"/>
      <c r="I27" s="47"/>
      <c r="J27" s="47"/>
      <c r="K27" s="47"/>
      <c r="L27" s="48"/>
    </row>
    <row r="28" spans="1:2" ht="15" customHeight="1">
      <c r="A28" s="49"/>
      <c r="B28" s="50"/>
    </row>
    <row r="29" spans="1:9" ht="15" customHeight="1">
      <c r="A29" s="49"/>
      <c r="B29" s="50"/>
      <c r="I29" s="51"/>
    </row>
    <row r="30" spans="1:11" ht="27.75" customHeight="1">
      <c r="A30" s="49"/>
      <c r="B30" s="7"/>
      <c r="C30" s="52">
        <f>C26/C22</f>
        <v>0.10784090257739808</v>
      </c>
      <c r="D30" s="52"/>
      <c r="E30" s="52"/>
      <c r="F30" s="52"/>
      <c r="G30" s="52"/>
      <c r="H30" s="53">
        <f>H26+H25</f>
        <v>13.375499999999999</v>
      </c>
      <c r="I30" s="52"/>
      <c r="J30" s="52"/>
      <c r="K30" s="53">
        <f>I26+K25+K26+L25+L26</f>
        <v>13.375499999999999</v>
      </c>
    </row>
    <row r="31" spans="1:12" ht="15.75">
      <c r="A31" s="49"/>
      <c r="B31" s="50"/>
      <c r="C31" s="54"/>
      <c r="D31" s="54"/>
      <c r="E31" s="55"/>
      <c r="F31" s="55"/>
      <c r="G31" s="55"/>
      <c r="H31" s="56"/>
      <c r="I31" s="56"/>
      <c r="J31" s="56"/>
      <c r="K31" s="56"/>
      <c r="L31" s="56"/>
    </row>
    <row r="32" spans="1:12" ht="15">
      <c r="A32" s="57" t="s">
        <v>25</v>
      </c>
      <c r="B32" s="57"/>
      <c r="C32" s="58"/>
      <c r="D32" s="58"/>
      <c r="E32" s="58"/>
      <c r="F32" s="58"/>
      <c r="G32" s="58"/>
      <c r="H32" s="58"/>
      <c r="I32" s="58"/>
      <c r="J32" s="57" t="s">
        <v>26</v>
      </c>
      <c r="K32" s="57"/>
      <c r="L32" s="57"/>
    </row>
    <row r="33" spans="1:12" ht="15">
      <c r="A33" s="2"/>
      <c r="B33" s="3"/>
      <c r="C33" s="2"/>
      <c r="D33" s="2"/>
      <c r="E33" s="2"/>
      <c r="F33" s="2"/>
      <c r="G33" s="2"/>
      <c r="H33" s="2"/>
      <c r="I33" s="4"/>
      <c r="J33" s="4"/>
      <c r="K33" s="1"/>
      <c r="L33" s="1"/>
    </row>
  </sheetData>
  <sheetProtection/>
  <mergeCells count="8">
    <mergeCell ref="B2:L2"/>
    <mergeCell ref="A3:L3"/>
    <mergeCell ref="A4:L4"/>
    <mergeCell ref="A5:L5"/>
    <mergeCell ref="A6:A7"/>
    <mergeCell ref="B6:B7"/>
    <mergeCell ref="A32:B32"/>
    <mergeCell ref="J32:L3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Малахова Ольга Евгеньевна</dc:creator>
  <cp:keywords/>
  <dc:description/>
  <cp:lastModifiedBy>Малахова Ольга Евгеньевна</cp:lastModifiedBy>
  <dcterms:created xsi:type="dcterms:W3CDTF">2022-02-04T12:51:03Z</dcterms:created>
  <dcterms:modified xsi:type="dcterms:W3CDTF">2022-02-04T12:54:28Z</dcterms:modified>
  <cp:category/>
  <cp:version/>
  <cp:contentType/>
  <cp:contentStatus/>
</cp:coreProperties>
</file>